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525" activeTab="0"/>
  </bookViews>
  <sheets>
    <sheet name="suivi fiche dispositi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<sst xmlns="http://schemas.openxmlformats.org/spreadsheetml/2006/main" count="51" uniqueCount="51">
  <si>
    <t>Axe</t>
  </si>
  <si>
    <t>mesure PDRH</t>
  </si>
  <si>
    <t>Dispositif du GAL</t>
  </si>
  <si>
    <t>Contributions publiques françaises</t>
  </si>
  <si>
    <t>FEADER</t>
  </si>
  <si>
    <t>Dépenses Publiques Totales</t>
  </si>
  <si>
    <t>Taux de cofinancement du FEADER par rapport à la DPN</t>
  </si>
  <si>
    <t>Contribution privée éventuelle</t>
  </si>
  <si>
    <t>Etat</t>
  </si>
  <si>
    <t xml:space="preserve">Région </t>
  </si>
  <si>
    <t>Cgx</t>
  </si>
  <si>
    <t xml:space="preserve">Autres collectivités et autres publics </t>
  </si>
  <si>
    <t>Axe 1</t>
  </si>
  <si>
    <t>121C1</t>
  </si>
  <si>
    <t>121C2</t>
  </si>
  <si>
    <t>Total Axe 1</t>
  </si>
  <si>
    <t>Axe 3</t>
  </si>
  <si>
    <t>323D</t>
  </si>
  <si>
    <t>Total Axe 3</t>
  </si>
  <si>
    <t>Total Axes</t>
  </si>
  <si>
    <t>Coopération</t>
  </si>
  <si>
    <t>Animation / Fonctionnement</t>
  </si>
  <si>
    <t>Total global</t>
  </si>
  <si>
    <t>Part consacrée à l'animation et au fonctionnement du GAL (&lt;20%)</t>
  </si>
  <si>
    <t xml:space="preserve">profil annuel des paiements </t>
  </si>
  <si>
    <t>2007-2009</t>
  </si>
  <si>
    <t>2008-2010</t>
  </si>
  <si>
    <t>2009-2011</t>
  </si>
  <si>
    <t>2010-2012</t>
  </si>
  <si>
    <t>2011-2013</t>
  </si>
  <si>
    <t>2012-2014</t>
  </si>
  <si>
    <t>2013-2015</t>
  </si>
  <si>
    <t>total</t>
  </si>
  <si>
    <t xml:space="preserve">tranches de paiement </t>
  </si>
  <si>
    <t>Développement des énergies renouvelables et économie d'énergie</t>
  </si>
  <si>
    <t>Aide aux investissements collectifs (CUMA)</t>
  </si>
  <si>
    <t>125C</t>
  </si>
  <si>
    <t>Soutien à d'autres infrastructures du secteur agricole</t>
  </si>
  <si>
    <t>Aide à la création et au développement des microentreprises</t>
  </si>
  <si>
    <t>Promotion des activités touristiques</t>
  </si>
  <si>
    <t>Services de base pour l'économie et la population rurale</t>
  </si>
  <si>
    <t>Conservation et mise en valeur du patrimoine naturel</t>
  </si>
  <si>
    <t>Formation et information</t>
  </si>
  <si>
    <t>341A</t>
  </si>
  <si>
    <t>Stratégies locales de développement de la filière forêt bois</t>
  </si>
  <si>
    <t>Coopération interterritoriale et transnationale</t>
  </si>
  <si>
    <t>Animation et fonctionnement global du programme</t>
  </si>
  <si>
    <t>BEAUJOLAIS VERT</t>
  </si>
  <si>
    <t>réel</t>
  </si>
  <si>
    <t>prévisionnel</t>
  </si>
  <si>
    <r>
      <t xml:space="preserve">Maquette Financière </t>
    </r>
    <r>
      <rPr>
        <b/>
        <sz val="12"/>
        <rFont val="Arial"/>
        <family val="2"/>
      </rPr>
      <t>Prévisionnelle</t>
    </r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</si>
</sst>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#,##0\ _€"/>
    <numFmt numFmtId="174" formatCode="#,##0.00\ _€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>
        <color indexed="22"/>
      </right>
      <top style="thin"/>
      <bottom style="medium"/>
    </border>
    <border>
      <left style="medium">
        <color indexed="22"/>
      </left>
      <right style="medium">
        <color indexed="22"/>
      </right>
      <top style="thin"/>
      <bottom style="medium"/>
    </border>
    <border>
      <left style="medium">
        <color indexed="22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thin"/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22"/>
      </left>
      <right style="medium"/>
      <top style="medium">
        <color indexed="22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22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2" fontId="0" fillId="0" borderId="5" xfId="0" applyNumberFormat="1" applyFill="1" applyBorder="1" applyAlignment="1">
      <alignment vertical="center" wrapText="1"/>
    </xf>
    <xf numFmtId="9" fontId="0" fillId="0" borderId="6" xfId="2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172" fontId="0" fillId="2" borderId="9" xfId="0" applyNumberFormat="1" applyFill="1" applyBorder="1" applyAlignment="1" applyProtection="1">
      <alignment vertical="center" wrapText="1"/>
      <protection locked="0"/>
    </xf>
    <xf numFmtId="172" fontId="0" fillId="2" borderId="10" xfId="0" applyNumberFormat="1" applyFill="1" applyBorder="1" applyAlignment="1" applyProtection="1">
      <alignment vertical="center" wrapText="1"/>
      <protection locked="0"/>
    </xf>
    <xf numFmtId="172" fontId="0" fillId="2" borderId="11" xfId="0" applyNumberFormat="1" applyFill="1" applyBorder="1" applyAlignment="1" applyProtection="1">
      <alignment vertical="center" wrapText="1"/>
      <protection locked="0"/>
    </xf>
    <xf numFmtId="172" fontId="0" fillId="2" borderId="12" xfId="0" applyNumberFormat="1" applyFill="1" applyBorder="1" applyAlignment="1" applyProtection="1">
      <alignment vertical="center" wrapText="1"/>
      <protection locked="0"/>
    </xf>
    <xf numFmtId="172" fontId="0" fillId="2" borderId="7" xfId="0" applyNumberForma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>
      <alignment vertical="center" wrapText="1"/>
    </xf>
    <xf numFmtId="9" fontId="0" fillId="0" borderId="14" xfId="20" applyFill="1" applyBorder="1" applyAlignment="1">
      <alignment horizontal="center" vertical="center" wrapText="1"/>
    </xf>
    <xf numFmtId="172" fontId="0" fillId="2" borderId="15" xfId="0" applyNumberForma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172" fontId="0" fillId="2" borderId="18" xfId="0" applyNumberFormat="1" applyFill="1" applyBorder="1" applyAlignment="1" applyProtection="1">
      <alignment vertical="center" wrapText="1"/>
      <protection locked="0"/>
    </xf>
    <xf numFmtId="172" fontId="0" fillId="2" borderId="19" xfId="0" applyNumberFormat="1" applyFill="1" applyBorder="1" applyAlignment="1" applyProtection="1">
      <alignment vertical="center" wrapText="1"/>
      <protection locked="0"/>
    </xf>
    <xf numFmtId="172" fontId="0" fillId="2" borderId="20" xfId="0" applyNumberFormat="1" applyFill="1" applyBorder="1" applyAlignment="1" applyProtection="1">
      <alignment vertical="center" wrapText="1"/>
      <protection locked="0"/>
    </xf>
    <xf numFmtId="172" fontId="0" fillId="2" borderId="21" xfId="0" applyNumberFormat="1" applyFill="1" applyBorder="1" applyAlignment="1" applyProtection="1">
      <alignment vertical="center" wrapText="1"/>
      <protection locked="0"/>
    </xf>
    <xf numFmtId="172" fontId="0" fillId="2" borderId="16" xfId="0" applyNumberFormat="1" applyFill="1" applyBorder="1" applyAlignment="1" applyProtection="1">
      <alignment vertical="center" wrapText="1"/>
      <protection locked="0"/>
    </xf>
    <xf numFmtId="9" fontId="0" fillId="0" borderId="22" xfId="20" applyFill="1" applyBorder="1" applyAlignment="1">
      <alignment horizontal="center" vertical="center" wrapText="1"/>
    </xf>
    <xf numFmtId="172" fontId="0" fillId="2" borderId="23" xfId="0" applyNumberFormat="1" applyFill="1" applyBorder="1" applyAlignment="1" applyProtection="1">
      <alignment vertical="center" wrapText="1"/>
      <protection locked="0"/>
    </xf>
    <xf numFmtId="172" fontId="2" fillId="0" borderId="2" xfId="0" applyNumberFormat="1" applyFont="1" applyFill="1" applyBorder="1" applyAlignment="1">
      <alignment vertical="center" wrapText="1"/>
    </xf>
    <xf numFmtId="172" fontId="2" fillId="0" borderId="3" xfId="0" applyNumberFormat="1" applyFont="1" applyFill="1" applyBorder="1" applyAlignment="1">
      <alignment vertical="center" wrapText="1"/>
    </xf>
    <xf numFmtId="172" fontId="2" fillId="0" borderId="4" xfId="0" applyNumberFormat="1" applyFont="1" applyFill="1" applyBorder="1" applyAlignment="1">
      <alignment vertical="center" wrapText="1"/>
    </xf>
    <xf numFmtId="172" fontId="2" fillId="0" borderId="24" xfId="0" applyNumberFormat="1" applyFont="1" applyFill="1" applyBorder="1" applyAlignment="1">
      <alignment vertical="center" wrapText="1"/>
    </xf>
    <xf numFmtId="172" fontId="2" fillId="0" borderId="25" xfId="0" applyNumberFormat="1" applyFont="1" applyFill="1" applyBorder="1" applyAlignment="1">
      <alignment vertical="center" wrapText="1"/>
    </xf>
    <xf numFmtId="9" fontId="2" fillId="0" borderId="26" xfId="20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vertical="center" wrapText="1"/>
    </xf>
    <xf numFmtId="172" fontId="0" fillId="2" borderId="28" xfId="0" applyNumberFormat="1" applyFill="1" applyBorder="1" applyAlignment="1" applyProtection="1">
      <alignment vertical="center" wrapText="1"/>
      <protection locked="0"/>
    </xf>
    <xf numFmtId="172" fontId="0" fillId="2" borderId="29" xfId="0" applyNumberFormat="1" applyFill="1" applyBorder="1" applyAlignment="1" applyProtection="1">
      <alignment vertical="center" wrapText="1"/>
      <protection locked="0"/>
    </xf>
    <xf numFmtId="172" fontId="0" fillId="2" borderId="30" xfId="0" applyNumberFormat="1" applyFill="1" applyBorder="1" applyAlignment="1" applyProtection="1">
      <alignment vertical="center" wrapText="1"/>
      <protection locked="0"/>
    </xf>
    <xf numFmtId="172" fontId="0" fillId="2" borderId="31" xfId="0" applyNumberFormat="1" applyFill="1" applyBorder="1" applyAlignment="1" applyProtection="1">
      <alignment vertical="center" wrapText="1"/>
      <protection locked="0"/>
    </xf>
    <xf numFmtId="172" fontId="0" fillId="0" borderId="32" xfId="0" applyNumberFormat="1" applyFill="1" applyBorder="1" applyAlignment="1">
      <alignment vertical="center" wrapText="1"/>
    </xf>
    <xf numFmtId="9" fontId="0" fillId="0" borderId="33" xfId="20" applyFill="1" applyBorder="1" applyAlignment="1">
      <alignment horizontal="center" vertical="center" wrapText="1"/>
    </xf>
    <xf numFmtId="172" fontId="0" fillId="2" borderId="34" xfId="0" applyNumberFormat="1" applyFill="1" applyBorder="1" applyAlignment="1" applyProtection="1">
      <alignment vertical="center" wrapText="1"/>
      <protection locked="0"/>
    </xf>
    <xf numFmtId="172" fontId="2" fillId="0" borderId="35" xfId="0" applyNumberFormat="1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172" fontId="2" fillId="3" borderId="39" xfId="0" applyNumberFormat="1" applyFont="1" applyFill="1" applyBorder="1" applyAlignment="1">
      <alignment vertical="center" wrapText="1"/>
    </xf>
    <xf numFmtId="172" fontId="2" fillId="3" borderId="40" xfId="0" applyNumberFormat="1" applyFont="1" applyFill="1" applyBorder="1" applyAlignment="1">
      <alignment vertical="center" wrapText="1"/>
    </xf>
    <xf numFmtId="9" fontId="2" fillId="3" borderId="41" xfId="20" applyFont="1" applyFill="1" applyBorder="1" applyAlignment="1">
      <alignment horizontal="center" vertical="center" wrapText="1"/>
    </xf>
    <xf numFmtId="172" fontId="2" fillId="3" borderId="38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172" fontId="2" fillId="2" borderId="29" xfId="0" applyNumberFormat="1" applyFont="1" applyFill="1" applyBorder="1" applyAlignment="1" applyProtection="1">
      <alignment vertical="center" wrapText="1"/>
      <protection locked="0"/>
    </xf>
    <xf numFmtId="172" fontId="2" fillId="2" borderId="30" xfId="0" applyNumberFormat="1" applyFont="1" applyFill="1" applyBorder="1" applyAlignment="1" applyProtection="1">
      <alignment vertical="center" wrapText="1"/>
      <protection locked="0"/>
    </xf>
    <xf numFmtId="172" fontId="2" fillId="2" borderId="31" xfId="0" applyNumberFormat="1" applyFont="1" applyFill="1" applyBorder="1" applyAlignment="1" applyProtection="1">
      <alignment vertical="center" wrapText="1"/>
      <protection locked="0"/>
    </xf>
    <xf numFmtId="172" fontId="2" fillId="0" borderId="32" xfId="0" applyNumberFormat="1" applyFont="1" applyFill="1" applyBorder="1" applyAlignment="1">
      <alignment vertical="center" wrapText="1"/>
    </xf>
    <xf numFmtId="9" fontId="2" fillId="0" borderId="33" xfId="20" applyFont="1" applyFill="1" applyBorder="1" applyAlignment="1">
      <alignment horizontal="center" vertical="center" wrapText="1"/>
    </xf>
    <xf numFmtId="172" fontId="2" fillId="2" borderId="34" xfId="0" applyNumberFormat="1" applyFont="1" applyFill="1" applyBorder="1" applyAlignment="1" applyProtection="1">
      <alignment vertical="center" wrapText="1"/>
      <protection locked="0"/>
    </xf>
    <xf numFmtId="0" fontId="2" fillId="3" borderId="38" xfId="0" applyFont="1" applyFill="1" applyBorder="1" applyAlignment="1">
      <alignment horizontal="left" vertical="center" wrapText="1"/>
    </xf>
    <xf numFmtId="9" fontId="2" fillId="3" borderId="38" xfId="2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0" fillId="0" borderId="47" xfId="0" applyNumberFormat="1" applyBorder="1" applyAlignment="1">
      <alignment vertical="center" wrapText="1"/>
    </xf>
    <xf numFmtId="9" fontId="0" fillId="0" borderId="48" xfId="0" applyNumberFormat="1" applyBorder="1" applyAlignment="1">
      <alignment vertical="center" wrapText="1"/>
    </xf>
    <xf numFmtId="9" fontId="0" fillId="0" borderId="49" xfId="0" applyNumberForma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172" fontId="0" fillId="0" borderId="51" xfId="0" applyNumberFormat="1" applyBorder="1" applyAlignment="1">
      <alignment vertical="center" wrapText="1"/>
    </xf>
    <xf numFmtId="172" fontId="0" fillId="0" borderId="26" xfId="0" applyNumberFormat="1" applyBorder="1" applyAlignment="1">
      <alignment vertical="center" wrapText="1"/>
    </xf>
    <xf numFmtId="0" fontId="0" fillId="2" borderId="49" xfId="0" applyFill="1" applyBorder="1" applyAlignment="1" applyProtection="1">
      <alignment horizontal="center" vertical="center" wrapText="1"/>
      <protection locked="0"/>
    </xf>
    <xf numFmtId="172" fontId="0" fillId="2" borderId="52" xfId="0" applyNumberFormat="1" applyFill="1" applyBorder="1" applyAlignment="1" applyProtection="1">
      <alignment vertical="center" wrapText="1"/>
      <protection locked="0"/>
    </xf>
    <xf numFmtId="0" fontId="0" fillId="0" borderId="53" xfId="0" applyFont="1" applyBorder="1" applyAlignment="1">
      <alignment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0" fillId="2" borderId="55" xfId="0" applyFill="1" applyBorder="1" applyAlignment="1" applyProtection="1">
      <alignment vertical="center" wrapText="1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0" fontId="0" fillId="2" borderId="57" xfId="0" applyFill="1" applyBorder="1" applyAlignment="1" applyProtection="1">
      <alignment vertical="center" wrapText="1"/>
      <protection locked="0"/>
    </xf>
    <xf numFmtId="172" fontId="0" fillId="2" borderId="58" xfId="0" applyNumberFormat="1" applyFill="1" applyBorder="1" applyAlignment="1" applyProtection="1">
      <alignment vertical="center" wrapText="1"/>
      <protection locked="0"/>
    </xf>
    <xf numFmtId="172" fontId="0" fillId="2" borderId="59" xfId="0" applyNumberFormat="1" applyFill="1" applyBorder="1" applyAlignment="1" applyProtection="1">
      <alignment vertical="center" wrapText="1"/>
      <protection locked="0"/>
    </xf>
    <xf numFmtId="172" fontId="0" fillId="2" borderId="60" xfId="0" applyNumberFormat="1" applyFill="1" applyBorder="1" applyAlignment="1" applyProtection="1">
      <alignment vertical="center" wrapText="1"/>
      <protection locked="0"/>
    </xf>
    <xf numFmtId="172" fontId="0" fillId="2" borderId="61" xfId="0" applyNumberFormat="1" applyFill="1" applyBorder="1" applyAlignment="1" applyProtection="1">
      <alignment vertical="center" wrapText="1"/>
      <protection locked="0"/>
    </xf>
    <xf numFmtId="172" fontId="2" fillId="2" borderId="60" xfId="0" applyNumberFormat="1" applyFont="1" applyFill="1" applyBorder="1" applyAlignment="1" applyProtection="1">
      <alignment vertical="center" wrapText="1"/>
      <protection locked="0"/>
    </xf>
    <xf numFmtId="172" fontId="2" fillId="2" borderId="62" xfId="0" applyNumberFormat="1" applyFont="1" applyFill="1" applyBorder="1" applyAlignment="1" applyProtection="1">
      <alignment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3" borderId="37" xfId="15" applyNumberFormat="1" applyFont="1" applyFill="1" applyBorder="1" applyAlignment="1">
      <alignment vertical="center" wrapText="1"/>
    </xf>
    <xf numFmtId="172" fontId="0" fillId="2" borderId="64" xfId="15" applyNumberFormat="1" applyFill="1" applyBorder="1" applyAlignment="1" applyProtection="1">
      <alignment vertical="center" wrapText="1"/>
      <protection locked="0"/>
    </xf>
    <xf numFmtId="172" fontId="0" fillId="2" borderId="65" xfId="15" applyNumberFormat="1" applyFill="1" applyBorder="1" applyAlignment="1" applyProtection="1">
      <alignment vertical="center" wrapText="1"/>
      <protection locked="0"/>
    </xf>
    <xf numFmtId="172" fontId="2" fillId="0" borderId="63" xfId="15" applyNumberFormat="1" applyFont="1" applyBorder="1" applyAlignment="1">
      <alignment horizontal="right" vertical="center" wrapText="1"/>
    </xf>
    <xf numFmtId="172" fontId="0" fillId="2" borderId="66" xfId="15" applyNumberFormat="1" applyFill="1" applyBorder="1" applyAlignment="1" applyProtection="1">
      <alignment vertical="center" wrapText="1"/>
      <protection locked="0"/>
    </xf>
    <xf numFmtId="172" fontId="0" fillId="2" borderId="0" xfId="15" applyNumberFormat="1" applyFill="1" applyBorder="1" applyAlignment="1" applyProtection="1">
      <alignment vertical="center" wrapText="1"/>
      <protection locked="0"/>
    </xf>
    <xf numFmtId="178" fontId="0" fillId="0" borderId="67" xfId="15" applyNumberFormat="1" applyBorder="1" applyAlignment="1">
      <alignment vertical="center" wrapText="1"/>
    </xf>
    <xf numFmtId="178" fontId="0" fillId="0" borderId="68" xfId="0" applyNumberFormat="1" applyBorder="1" applyAlignment="1">
      <alignment vertical="center" wrapText="1"/>
    </xf>
    <xf numFmtId="9" fontId="0" fillId="0" borderId="69" xfId="0" applyNumberFormat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72" fontId="0" fillId="0" borderId="0" xfId="15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2" fontId="0" fillId="0" borderId="0" xfId="0" applyNumberForma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center" wrapText="1"/>
    </xf>
    <xf numFmtId="9" fontId="0" fillId="0" borderId="0" xfId="2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0" fillId="0" borderId="72" xfId="15" applyNumberFormat="1" applyFont="1" applyBorder="1" applyAlignment="1">
      <alignment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172" fontId="0" fillId="0" borderId="63" xfId="15" applyNumberFormat="1" applyFont="1" applyBorder="1" applyAlignment="1">
      <alignment vertical="center" wrapText="1"/>
    </xf>
    <xf numFmtId="172" fontId="0" fillId="2" borderId="2" xfId="0" applyNumberFormat="1" applyFill="1" applyBorder="1" applyAlignment="1" applyProtection="1">
      <alignment vertical="center" wrapText="1"/>
      <protection locked="0"/>
    </xf>
    <xf numFmtId="172" fontId="0" fillId="2" borderId="3" xfId="0" applyNumberFormat="1" applyFill="1" applyBorder="1" applyAlignment="1" applyProtection="1">
      <alignment vertical="center" wrapText="1"/>
      <protection locked="0"/>
    </xf>
    <xf numFmtId="172" fontId="0" fillId="2" borderId="74" xfId="0" applyNumberFormat="1" applyFill="1" applyBorder="1" applyAlignment="1" applyProtection="1">
      <alignment vertical="center" wrapText="1"/>
      <protection locked="0"/>
    </xf>
    <xf numFmtId="172" fontId="0" fillId="2" borderId="75" xfId="0" applyNumberFormat="1" applyFill="1" applyBorder="1" applyAlignment="1" applyProtection="1">
      <alignment vertical="center" wrapText="1"/>
      <protection locked="0"/>
    </xf>
    <xf numFmtId="172" fontId="0" fillId="0" borderId="25" xfId="0" applyNumberFormat="1" applyFill="1" applyBorder="1" applyAlignment="1">
      <alignment vertical="center" wrapText="1"/>
    </xf>
    <xf numFmtId="9" fontId="0" fillId="0" borderId="26" xfId="20" applyFill="1" applyBorder="1" applyAlignment="1">
      <alignment horizontal="center" vertical="center" wrapText="1"/>
    </xf>
    <xf numFmtId="172" fontId="0" fillId="2" borderId="27" xfId="0" applyNumberFormat="1" applyFill="1" applyBorder="1" applyAlignment="1" applyProtection="1">
      <alignment vertical="center" wrapText="1"/>
      <protection locked="0"/>
    </xf>
    <xf numFmtId="0" fontId="3" fillId="0" borderId="7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de%20bord%20jui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développement"/>
      <sheetName val="1- Maitriser l'énergie..."/>
      <sheetName val="2- Dynamiser les savoir-faire.."/>
      <sheetName val="3 coopé &amp; 4 animation, gestion"/>
      <sheetName val="Transferts financiers"/>
      <sheetName val="suivi financier pr CP"/>
    </sheetNames>
    <sheetDataSet>
      <sheetData sheetId="1">
        <row r="20"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16000</v>
          </cell>
          <cell r="AJ20">
            <v>0</v>
          </cell>
          <cell r="AK20">
            <v>3648.16</v>
          </cell>
          <cell r="AL20">
            <v>0</v>
          </cell>
        </row>
        <row r="34"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</sheetData>
      <sheetData sheetId="2">
        <row r="12">
          <cell r="AE12">
            <v>7945.67</v>
          </cell>
          <cell r="AF12">
            <v>0</v>
          </cell>
        </row>
        <row r="26">
          <cell r="AE26">
            <v>50000</v>
          </cell>
          <cell r="AF26">
            <v>0</v>
          </cell>
          <cell r="AG26">
            <v>0</v>
          </cell>
        </row>
      </sheetData>
      <sheetData sheetId="3">
        <row r="12">
          <cell r="AE12">
            <v>3300</v>
          </cell>
        </row>
        <row r="27">
          <cell r="AE27">
            <v>46087.54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L2"/>
    </sheetView>
  </sheetViews>
  <sheetFormatPr defaultColWidth="11.421875" defaultRowHeight="12.75"/>
  <cols>
    <col min="1" max="1" width="15.57421875" style="1" customWidth="1"/>
    <col min="2" max="2" width="8.00390625" style="1" customWidth="1"/>
    <col min="3" max="3" width="29.57421875" style="1" customWidth="1"/>
    <col min="4" max="4" width="14.140625" style="1" customWidth="1"/>
    <col min="5" max="10" width="12.8515625" style="1" customWidth="1"/>
    <col min="11" max="11" width="15.140625" style="1" customWidth="1"/>
    <col min="12" max="12" width="12.8515625" style="1" customWidth="1"/>
    <col min="13" max="13" width="5.421875" style="1" customWidth="1"/>
    <col min="14" max="14" width="49.8515625" style="3" customWidth="1"/>
    <col min="15" max="16384" width="11.421875" style="1" customWidth="1"/>
  </cols>
  <sheetData>
    <row r="1" spans="1:12" ht="25.5" customHeight="1">
      <c r="A1" s="141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5.5" customHeight="1">
      <c r="A2" s="140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ht="13.5" thickBot="1">
      <c r="A3" s="4"/>
    </row>
    <row r="4" spans="1:14" s="2" customFormat="1" ht="25.5" customHeight="1">
      <c r="A4" s="142" t="s">
        <v>0</v>
      </c>
      <c r="B4" s="110" t="s">
        <v>1</v>
      </c>
      <c r="C4" s="100" t="s">
        <v>2</v>
      </c>
      <c r="D4" s="5"/>
      <c r="E4" s="144" t="s">
        <v>3</v>
      </c>
      <c r="F4" s="110"/>
      <c r="G4" s="110"/>
      <c r="H4" s="110"/>
      <c r="I4" s="110" t="s">
        <v>4</v>
      </c>
      <c r="J4" s="146" t="s">
        <v>5</v>
      </c>
      <c r="K4" s="148" t="s">
        <v>6</v>
      </c>
      <c r="L4" s="150" t="s">
        <v>7</v>
      </c>
      <c r="N4" s="3"/>
    </row>
    <row r="5" spans="1:14" s="2" customFormat="1" ht="46.5" customHeight="1" thickBot="1">
      <c r="A5" s="109"/>
      <c r="B5" s="111"/>
      <c r="C5" s="143"/>
      <c r="D5" s="87"/>
      <c r="E5" s="6" t="s">
        <v>8</v>
      </c>
      <c r="F5" s="7" t="s">
        <v>9</v>
      </c>
      <c r="G5" s="8" t="s">
        <v>10</v>
      </c>
      <c r="H5" s="8" t="s">
        <v>11</v>
      </c>
      <c r="I5" s="145"/>
      <c r="J5" s="147"/>
      <c r="K5" s="149"/>
      <c r="L5" s="151"/>
      <c r="N5" s="3"/>
    </row>
    <row r="6" spans="1:14" ht="39" thickBot="1">
      <c r="A6" s="126" t="s">
        <v>12</v>
      </c>
      <c r="B6" s="12" t="s">
        <v>13</v>
      </c>
      <c r="C6" s="13" t="s">
        <v>34</v>
      </c>
      <c r="D6" s="90">
        <f>45000+40000</f>
        <v>85000</v>
      </c>
      <c r="E6" s="14"/>
      <c r="F6" s="15"/>
      <c r="G6" s="16"/>
      <c r="H6" s="17"/>
      <c r="I6" s="18">
        <f>'[1]1- Maitriser l'énergie...'!$AE$20+'[1]1- Maitriser l'énergie...'!$AE$34</f>
        <v>0</v>
      </c>
      <c r="J6" s="9">
        <f>SUM(E6:I6)</f>
        <v>0</v>
      </c>
      <c r="K6" s="10">
        <f aca="true" t="shared" si="0" ref="K6:K13">IF(J6&lt;&gt;0,I6/J6,"")</f>
      </c>
      <c r="L6" s="21"/>
      <c r="N6" s="11">
        <f>IF(AND(OR(K6&lt;0.2,K6&gt;0.8),K6&lt;&gt;"",I6&lt;&gt;""),"Attention le taux de cofinancement du FEADER par rapport à la DPN doit être compris entre 20% et 80%","")</f>
      </c>
    </row>
    <row r="7" spans="1:14" ht="26.25" thickBot="1">
      <c r="A7" s="126"/>
      <c r="B7" s="12" t="s">
        <v>14</v>
      </c>
      <c r="C7" s="13" t="s">
        <v>35</v>
      </c>
      <c r="D7" s="90">
        <f>75000+85000</f>
        <v>160000</v>
      </c>
      <c r="E7" s="14"/>
      <c r="F7" s="15"/>
      <c r="G7" s="16"/>
      <c r="H7" s="17"/>
      <c r="I7" s="18">
        <f>'[1]1- Maitriser l'énergie...'!$AF$20+'[1]1- Maitriser l'énergie...'!$AF$34</f>
        <v>0</v>
      </c>
      <c r="J7" s="9">
        <f>SUM(E7:I7)</f>
        <v>0</v>
      </c>
      <c r="K7" s="10">
        <f t="shared" si="0"/>
      </c>
      <c r="L7" s="21"/>
      <c r="N7" s="11">
        <f>IF(AND(OR(K7&lt;0.2,K7&gt;0.8),K7&lt;&gt;"",I7&lt;&gt;""),"Attention le taux de cofinancement du FEADER par rapport à la DPN doit être compris entre 20% et 80%","")</f>
      </c>
    </row>
    <row r="8" spans="1:14" ht="26.25" thickBot="1">
      <c r="A8" s="126"/>
      <c r="B8" s="22" t="s">
        <v>36</v>
      </c>
      <c r="C8" s="23" t="s">
        <v>37</v>
      </c>
      <c r="D8" s="91">
        <f>40000+40000</f>
        <v>80000</v>
      </c>
      <c r="E8" s="24"/>
      <c r="F8" s="25"/>
      <c r="G8" s="26"/>
      <c r="H8" s="27"/>
      <c r="I8" s="28">
        <f>'[1]1- Maitriser l'énergie...'!$AG$20+'[1]1- Maitriser l'énergie...'!$AG$34</f>
        <v>0</v>
      </c>
      <c r="J8" s="9">
        <f>SUM(E8:I8)</f>
        <v>0</v>
      </c>
      <c r="K8" s="10">
        <f t="shared" si="0"/>
      </c>
      <c r="L8" s="30"/>
      <c r="N8" s="11"/>
    </row>
    <row r="9" spans="1:14" ht="25.5" customHeight="1" thickBot="1">
      <c r="A9" s="128" t="s">
        <v>15</v>
      </c>
      <c r="B9" s="129"/>
      <c r="C9" s="130"/>
      <c r="D9" s="92">
        <f>SUM(D6:D8)</f>
        <v>325000</v>
      </c>
      <c r="E9" s="31">
        <f aca="true" t="shared" si="1" ref="E9:J9">SUM(E6:E8)</f>
        <v>0</v>
      </c>
      <c r="F9" s="32">
        <f t="shared" si="1"/>
        <v>0</v>
      </c>
      <c r="G9" s="32">
        <f t="shared" si="1"/>
        <v>0</v>
      </c>
      <c r="H9" s="33">
        <f t="shared" si="1"/>
        <v>0</v>
      </c>
      <c r="I9" s="34">
        <f t="shared" si="1"/>
        <v>0</v>
      </c>
      <c r="J9" s="35">
        <f t="shared" si="1"/>
        <v>0</v>
      </c>
      <c r="K9" s="36">
        <f t="shared" si="0"/>
      </c>
      <c r="L9" s="37">
        <f>SUM(L6:L8)</f>
        <v>0</v>
      </c>
      <c r="N9" s="11">
        <f>IF(AND(OR(K9&lt;0.2,K9&gt;0.8),K9&lt;&gt;"",I9&lt;&gt;0),"Attention le taux de cofinancement du FEADER par rapport à la DPN doit être compris entre 20% et 80%","")</f>
      </c>
    </row>
    <row r="10" spans="1:14" ht="39" thickBot="1">
      <c r="A10" s="126" t="s">
        <v>16</v>
      </c>
      <c r="B10" s="76">
        <v>312</v>
      </c>
      <c r="C10" s="78" t="s">
        <v>38</v>
      </c>
      <c r="D10" s="93">
        <f>100000+60000+90000</f>
        <v>250000</v>
      </c>
      <c r="E10" s="14"/>
      <c r="F10" s="15"/>
      <c r="G10" s="16"/>
      <c r="H10" s="38"/>
      <c r="I10" s="81">
        <f>'[1]1- Maitriser l'énergie...'!$AH$20+'[1]1- Maitriser l'énergie...'!$AH$34+'[1]2- Dynamiser les savoir-faire..'!$AE$26</f>
        <v>50000</v>
      </c>
      <c r="J10" s="19">
        <f aca="true" t="shared" si="2" ref="J10:J15">SUM(E10:I10)</f>
        <v>50000</v>
      </c>
      <c r="K10" s="20">
        <f t="shared" si="0"/>
        <v>1</v>
      </c>
      <c r="L10" s="21"/>
      <c r="N10" s="11" t="str">
        <f aca="true" t="shared" si="3" ref="N10:N15">IF(AND(OR(K10&lt;0.2,K10&gt;0.8),K10&lt;&gt;"",I10&lt;&gt;""),"Attention le taux de cofinancement du FEADER par rapport à la DPN doit être compris entre 20% et 80%","")</f>
        <v>Attention le taux de cofinancement du FEADER par rapport à la DPN doit être compris entre 20% et 80%</v>
      </c>
    </row>
    <row r="11" spans="1:14" ht="25.5" customHeight="1" thickBot="1">
      <c r="A11" s="126"/>
      <c r="B11" s="76">
        <v>313</v>
      </c>
      <c r="C11" s="79" t="s">
        <v>39</v>
      </c>
      <c r="D11" s="90">
        <f>120000+40000</f>
        <v>160000</v>
      </c>
      <c r="E11" s="14"/>
      <c r="F11" s="15"/>
      <c r="G11" s="16"/>
      <c r="H11" s="15"/>
      <c r="I11" s="81">
        <f>'[1]1- Maitriser l'énergie...'!$AI$20+'[1]1- Maitriser l'énergie...'!$AI$34</f>
        <v>16000</v>
      </c>
      <c r="J11" s="19">
        <f t="shared" si="2"/>
        <v>16000</v>
      </c>
      <c r="K11" s="20">
        <f t="shared" si="0"/>
        <v>1</v>
      </c>
      <c r="L11" s="21"/>
      <c r="N11" s="11" t="str">
        <f t="shared" si="3"/>
        <v>Attention le taux de cofinancement du FEADER par rapport à la DPN doit être compris entre 20% et 80%</v>
      </c>
    </row>
    <row r="12" spans="1:14" ht="25.5" customHeight="1" thickBot="1">
      <c r="A12" s="126"/>
      <c r="B12" s="76">
        <v>321</v>
      </c>
      <c r="C12" s="79" t="s">
        <v>40</v>
      </c>
      <c r="D12" s="90">
        <f>160000+115000+40000+40000</f>
        <v>355000</v>
      </c>
      <c r="E12" s="14"/>
      <c r="F12" s="15"/>
      <c r="G12" s="16"/>
      <c r="H12" s="15"/>
      <c r="I12" s="81">
        <f>'[1]2- Dynamiser les savoir-faire..'!$AE$12+'[1]2- Dynamiser les savoir-faire..'!$AF$26+'[1]1- Maitriser l'énergie...'!$AJ$20+'[1]1- Maitriser l'énergie...'!$AJ$34</f>
        <v>7945.67</v>
      </c>
      <c r="J12" s="19">
        <f t="shared" si="2"/>
        <v>7945.67</v>
      </c>
      <c r="K12" s="20">
        <f t="shared" si="0"/>
        <v>1</v>
      </c>
      <c r="L12" s="21"/>
      <c r="N12" s="11" t="str">
        <f t="shared" si="3"/>
        <v>Attention le taux de cofinancement du FEADER par rapport à la DPN doit être compris entre 20% et 80%</v>
      </c>
    </row>
    <row r="13" spans="1:14" ht="25.5" customHeight="1" thickBot="1">
      <c r="A13" s="126"/>
      <c r="B13" s="77" t="s">
        <v>17</v>
      </c>
      <c r="C13" s="80" t="s">
        <v>41</v>
      </c>
      <c r="D13" s="91">
        <f>20000</f>
        <v>20000</v>
      </c>
      <c r="E13" s="24"/>
      <c r="F13" s="25"/>
      <c r="G13" s="26"/>
      <c r="H13" s="25"/>
      <c r="I13" s="82">
        <f>'[1]1- Maitriser l''énergie...'!$AK$20</f>
        <v>3648.16</v>
      </c>
      <c r="J13" s="19">
        <f t="shared" si="2"/>
        <v>3648.16</v>
      </c>
      <c r="K13" s="29">
        <f t="shared" si="0"/>
        <v>1</v>
      </c>
      <c r="L13" s="30"/>
      <c r="N13" s="11" t="str">
        <f t="shared" si="3"/>
        <v>Attention le taux de cofinancement du FEADER par rapport à la DPN doit être compris entre 20% et 80%</v>
      </c>
    </row>
    <row r="14" spans="1:14" ht="25.5" customHeight="1" thickBot="1">
      <c r="A14" s="126"/>
      <c r="B14" s="76">
        <v>331</v>
      </c>
      <c r="C14" s="79" t="s">
        <v>42</v>
      </c>
      <c r="D14" s="90">
        <f>7000+7000+7000+14000</f>
        <v>35000</v>
      </c>
      <c r="E14" s="14"/>
      <c r="F14" s="16"/>
      <c r="G14" s="16"/>
      <c r="H14" s="15"/>
      <c r="I14" s="81">
        <f>'[1]2- Dynamiser les savoir-faire..'!$AF$12+'[1]2- Dynamiser les savoir-faire..'!$AG$26+'[1]1- Maitriser l'énergie...'!$AL$20+'[1]1- Maitriser l'énergie...'!$AK$34</f>
        <v>0</v>
      </c>
      <c r="J14" s="19">
        <f t="shared" si="2"/>
        <v>0</v>
      </c>
      <c r="K14" s="20">
        <f aca="true" t="shared" si="4" ref="K14:K21">IF(J14&lt;&gt;0,I14/J14,"")</f>
      </c>
      <c r="L14" s="21"/>
      <c r="N14" s="11">
        <f t="shared" si="3"/>
      </c>
    </row>
    <row r="15" spans="1:14" ht="38.25">
      <c r="A15" s="127"/>
      <c r="B15" s="73" t="s">
        <v>43</v>
      </c>
      <c r="C15" s="74" t="s">
        <v>44</v>
      </c>
      <c r="D15" s="94">
        <f>65000</f>
        <v>65000</v>
      </c>
      <c r="E15" s="39"/>
      <c r="F15" s="40"/>
      <c r="G15" s="41"/>
      <c r="H15" s="84"/>
      <c r="I15" s="83">
        <f>'[1]2- Dynamiser les savoir-faire..'!$AH$12</f>
        <v>0</v>
      </c>
      <c r="J15" s="42">
        <f t="shared" si="2"/>
        <v>0</v>
      </c>
      <c r="K15" s="43">
        <f t="shared" si="4"/>
      </c>
      <c r="L15" s="44"/>
      <c r="N15" s="11">
        <f t="shared" si="3"/>
      </c>
    </row>
    <row r="16" spans="1:14" ht="25.5" customHeight="1" thickBot="1">
      <c r="A16" s="128" t="s">
        <v>18</v>
      </c>
      <c r="B16" s="129"/>
      <c r="C16" s="130"/>
      <c r="D16" s="92">
        <f>SUM(D10:D15)</f>
        <v>885000</v>
      </c>
      <c r="E16" s="32">
        <f aca="true" t="shared" si="5" ref="E16:J16">SUM(E10:E15)</f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77593.83</v>
      </c>
      <c r="J16" s="45">
        <f t="shared" si="5"/>
        <v>77593.83</v>
      </c>
      <c r="K16" s="36">
        <f t="shared" si="4"/>
        <v>1</v>
      </c>
      <c r="L16" s="37">
        <f>SUM(L10:L15)</f>
        <v>0</v>
      </c>
      <c r="N16" s="11" t="str">
        <f>IF(AND(OR(K16&lt;0.2,K16&gt;0.8),K16&lt;&gt;"",I16&lt;&gt;0),"Attention le taux de cofinancement du FEADER par rapport à la DPN doit être compris entre 20% et 80%","")</f>
        <v>Attention le taux de cofinancement du FEADER par rapport à la DPN doit être compris entre 20% et 80%</v>
      </c>
    </row>
    <row r="17" spans="1:14" ht="25.5" customHeight="1" thickBot="1">
      <c r="A17" s="46" t="s">
        <v>19</v>
      </c>
      <c r="B17" s="47"/>
      <c r="C17" s="48"/>
      <c r="D17" s="49">
        <f aca="true" t="shared" si="6" ref="D17:J17">D9+D16</f>
        <v>1210000</v>
      </c>
      <c r="E17" s="49">
        <f t="shared" si="6"/>
        <v>0</v>
      </c>
      <c r="F17" s="49">
        <f t="shared" si="6"/>
        <v>0</v>
      </c>
      <c r="G17" s="49">
        <f t="shared" si="6"/>
        <v>0</v>
      </c>
      <c r="H17" s="49">
        <f t="shared" si="6"/>
        <v>0</v>
      </c>
      <c r="I17" s="49">
        <f t="shared" si="6"/>
        <v>77593.83</v>
      </c>
      <c r="J17" s="49">
        <f t="shared" si="6"/>
        <v>77593.83</v>
      </c>
      <c r="K17" s="51">
        <f t="shared" si="4"/>
        <v>1</v>
      </c>
      <c r="L17" s="52">
        <f>L9+L16</f>
        <v>0</v>
      </c>
      <c r="N17" s="11" t="str">
        <f>IF(AND(K17&lt;&gt;0.55,K17&lt;&gt;0,K17&lt;&gt;""),"Attention le taux de cofinancement du FEADER par rapport à la DPN doit être égal à 55%","")</f>
        <v>Attention le taux de cofinancement du FEADER par rapport à la DPN doit être égal à 55%</v>
      </c>
    </row>
    <row r="18" spans="1:14" ht="25.5" customHeight="1">
      <c r="A18" s="53" t="s">
        <v>20</v>
      </c>
      <c r="B18" s="54">
        <v>421</v>
      </c>
      <c r="C18" s="75" t="s">
        <v>45</v>
      </c>
      <c r="D18" s="112">
        <v>70000</v>
      </c>
      <c r="E18" s="55"/>
      <c r="F18" s="56"/>
      <c r="G18" s="57"/>
      <c r="H18" s="86"/>
      <c r="I18" s="85">
        <f>'[1]3 coopé &amp; 4 animation, gestion'!$AE$12</f>
        <v>3300</v>
      </c>
      <c r="J18" s="58">
        <f>SUM(E18:I18)</f>
        <v>3300</v>
      </c>
      <c r="K18" s="59">
        <f t="shared" si="4"/>
        <v>1</v>
      </c>
      <c r="L18" s="60"/>
      <c r="N18" s="11" t="str">
        <f>IF(AND(OR(K18&lt;0.2,K18&gt;0.8),K18&lt;&gt;""),"Attention le taux de cofinancement du FEADER par rapport à la DPN doit être compris entre 20% et 80%","")</f>
        <v>Attention le taux de cofinancement du FEADER par rapport à la DPN doit être compris entre 20% et 80%</v>
      </c>
    </row>
    <row r="19" spans="1:12" ht="25.5" customHeight="1" thickBot="1">
      <c r="A19" s="113" t="s">
        <v>21</v>
      </c>
      <c r="B19" s="99">
        <v>431</v>
      </c>
      <c r="C19" s="114" t="s">
        <v>46</v>
      </c>
      <c r="D19" s="115">
        <v>320000</v>
      </c>
      <c r="E19" s="116"/>
      <c r="F19" s="117"/>
      <c r="G19" s="118"/>
      <c r="H19" s="117"/>
      <c r="I19" s="119">
        <f>'[1]3 coopé &amp; 4 animation, gestion'!$AE$27</f>
        <v>46087.54</v>
      </c>
      <c r="J19" s="120">
        <f>SUM(E19:I19)</f>
        <v>46087.54</v>
      </c>
      <c r="K19" s="121">
        <f t="shared" si="4"/>
        <v>1</v>
      </c>
      <c r="L19" s="122"/>
    </row>
    <row r="20" spans="1:14" s="108" customFormat="1" ht="25.5" customHeight="1" thickBot="1">
      <c r="A20" s="102"/>
      <c r="B20" s="103"/>
      <c r="C20" s="104"/>
      <c r="D20" s="101"/>
      <c r="E20" s="105"/>
      <c r="F20" s="105"/>
      <c r="G20" s="105"/>
      <c r="H20" s="105"/>
      <c r="I20" s="105"/>
      <c r="J20" s="106"/>
      <c r="K20" s="107"/>
      <c r="L20" s="105"/>
      <c r="N20" s="104"/>
    </row>
    <row r="21" spans="1:12" ht="25.5" customHeight="1" thickBot="1">
      <c r="A21" s="46" t="s">
        <v>22</v>
      </c>
      <c r="B21" s="47"/>
      <c r="C21" s="48"/>
      <c r="D21" s="89">
        <f>SUM(D17:D19)</f>
        <v>1600000</v>
      </c>
      <c r="E21" s="49">
        <f aca="true" t="shared" si="7" ref="E21:J21">SUM(E17:E19)</f>
        <v>0</v>
      </c>
      <c r="F21" s="49">
        <f t="shared" si="7"/>
        <v>0</v>
      </c>
      <c r="G21" s="49">
        <f t="shared" si="7"/>
        <v>0</v>
      </c>
      <c r="H21" s="49">
        <f t="shared" si="7"/>
        <v>0</v>
      </c>
      <c r="I21" s="49">
        <f t="shared" si="7"/>
        <v>126981.37</v>
      </c>
      <c r="J21" s="50">
        <f t="shared" si="7"/>
        <v>126981.37</v>
      </c>
      <c r="K21" s="51">
        <f t="shared" si="4"/>
        <v>1</v>
      </c>
      <c r="L21" s="52">
        <f>SUM(L17:L19)</f>
        <v>0</v>
      </c>
    </row>
    <row r="23" ht="13.5" thickBot="1"/>
    <row r="24" spans="1:8" ht="25.5" customHeight="1" thickBot="1">
      <c r="A24" s="131" t="s">
        <v>23</v>
      </c>
      <c r="B24" s="132"/>
      <c r="C24" s="133"/>
      <c r="D24" s="61"/>
      <c r="E24" s="62" t="e">
        <f>IF(J21&lt;&gt;0,(#REF!+J19)/J21,0)</f>
        <v>#REF!</v>
      </c>
      <c r="F24" s="123" t="e">
        <f>IF(E24&gt;0.2,"Attention, doit être inférieur à 20%","")</f>
        <v>#REF!</v>
      </c>
      <c r="G24" s="124"/>
      <c r="H24" s="125"/>
    </row>
    <row r="25" ht="13.5" thickBot="1"/>
    <row r="26" spans="1:12" ht="13.5" thickBot="1">
      <c r="A26" s="131" t="s">
        <v>24</v>
      </c>
      <c r="B26" s="132"/>
      <c r="C26" s="132"/>
      <c r="D26" s="61"/>
      <c r="E26" s="63" t="s">
        <v>25</v>
      </c>
      <c r="F26" s="64" t="s">
        <v>26</v>
      </c>
      <c r="G26" s="64" t="s">
        <v>27</v>
      </c>
      <c r="H26" s="64" t="s">
        <v>28</v>
      </c>
      <c r="I26" s="64" t="s">
        <v>29</v>
      </c>
      <c r="J26" s="64" t="s">
        <v>30</v>
      </c>
      <c r="K26" s="65" t="s">
        <v>31</v>
      </c>
      <c r="L26" s="66" t="s">
        <v>32</v>
      </c>
    </row>
    <row r="27" spans="1:12" ht="12.75" customHeight="1">
      <c r="A27" s="134" t="s">
        <v>33</v>
      </c>
      <c r="B27" s="134"/>
      <c r="C27" s="135"/>
      <c r="D27" s="88"/>
      <c r="E27" s="67">
        <v>0.02</v>
      </c>
      <c r="F27" s="68">
        <v>0.13</v>
      </c>
      <c r="G27" s="68">
        <v>0.14</v>
      </c>
      <c r="H27" s="68">
        <v>0.15</v>
      </c>
      <c r="I27" s="68">
        <v>0.2</v>
      </c>
      <c r="J27" s="68">
        <v>0.2</v>
      </c>
      <c r="K27" s="69">
        <v>0.16</v>
      </c>
      <c r="L27" s="97">
        <f>SUM(E27:K27)</f>
        <v>1</v>
      </c>
    </row>
    <row r="28" spans="1:12" ht="12.75">
      <c r="A28" s="136"/>
      <c r="B28" s="136"/>
      <c r="C28" s="137"/>
      <c r="D28" s="98" t="s">
        <v>49</v>
      </c>
      <c r="E28" s="95">
        <f>$D$21*E27</f>
        <v>32000</v>
      </c>
      <c r="F28" s="95">
        <f aca="true" t="shared" si="8" ref="F28:K28">$D$21*F27</f>
        <v>208000</v>
      </c>
      <c r="G28" s="95">
        <f t="shared" si="8"/>
        <v>224000.00000000003</v>
      </c>
      <c r="H28" s="95">
        <f t="shared" si="8"/>
        <v>240000</v>
      </c>
      <c r="I28" s="95">
        <f t="shared" si="8"/>
        <v>320000</v>
      </c>
      <c r="J28" s="95">
        <f t="shared" si="8"/>
        <v>320000</v>
      </c>
      <c r="K28" s="95">
        <f t="shared" si="8"/>
        <v>256000</v>
      </c>
      <c r="L28" s="96">
        <f>SUM(E28:K28)</f>
        <v>1600000</v>
      </c>
    </row>
    <row r="29" spans="1:12" ht="13.5" thickBot="1">
      <c r="A29" s="138"/>
      <c r="B29" s="138"/>
      <c r="C29" s="139"/>
      <c r="D29" s="70" t="s">
        <v>48</v>
      </c>
      <c r="E29" s="71">
        <f>$I$21*E27</f>
        <v>2539.6274</v>
      </c>
      <c r="F29" s="71">
        <f aca="true" t="shared" si="9" ref="F29:K29">$I$21*F27</f>
        <v>16507.5781</v>
      </c>
      <c r="G29" s="71">
        <f t="shared" si="9"/>
        <v>17777.3918</v>
      </c>
      <c r="H29" s="71">
        <f t="shared" si="9"/>
        <v>19047.2055</v>
      </c>
      <c r="I29" s="71">
        <f t="shared" si="9"/>
        <v>25396.274</v>
      </c>
      <c r="J29" s="71">
        <f t="shared" si="9"/>
        <v>25396.274</v>
      </c>
      <c r="K29" s="71">
        <f t="shared" si="9"/>
        <v>20317.0192</v>
      </c>
      <c r="L29" s="72">
        <f>SUM(E29:K29)</f>
        <v>126981.37000000001</v>
      </c>
    </row>
  </sheetData>
  <mergeCells count="18">
    <mergeCell ref="A2:L2"/>
    <mergeCell ref="A1:L1"/>
    <mergeCell ref="A4:A5"/>
    <mergeCell ref="B4:B5"/>
    <mergeCell ref="C4:C5"/>
    <mergeCell ref="E4:H4"/>
    <mergeCell ref="I4:I5"/>
    <mergeCell ref="J4:J5"/>
    <mergeCell ref="K4:K5"/>
    <mergeCell ref="L4:L5"/>
    <mergeCell ref="A27:C29"/>
    <mergeCell ref="A6:A8"/>
    <mergeCell ref="A9:C9"/>
    <mergeCell ref="A26:C26"/>
    <mergeCell ref="F24:H24"/>
    <mergeCell ref="A10:A15"/>
    <mergeCell ref="A16:C16"/>
    <mergeCell ref="A24:C24"/>
  </mergeCells>
  <printOptions/>
  <pageMargins left="0.32" right="0.2" top="0.27" bottom="0.33" header="0.21" footer="0.21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SOTTON</dc:creator>
  <cp:keywords/>
  <dc:description/>
  <cp:lastModifiedBy>mylene.volle</cp:lastModifiedBy>
  <cp:lastPrinted>2010-02-05T12:02:00Z</cp:lastPrinted>
  <dcterms:created xsi:type="dcterms:W3CDTF">2009-10-16T10:22:55Z</dcterms:created>
  <dcterms:modified xsi:type="dcterms:W3CDTF">2010-02-05T12:02:03Z</dcterms:modified>
  <cp:category/>
  <cp:version/>
  <cp:contentType/>
  <cp:contentStatus/>
</cp:coreProperties>
</file>